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<sst xmlns="http://schemas.openxmlformats.org/spreadsheetml/2006/main" count="122" uniqueCount="106">
  <si>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</si>
  <si>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</si>
  <si>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</si>
  <si>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</si>
  <si>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</si>
  <si>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</si>
  <si>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</si>
  <si>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</si>
  <si>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</si>
  <si>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</si>
  <si>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</si>
  <si>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</si>
  <si>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</si>
  <si>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</si>
  <si>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</si>
  <si>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</si>
  <si>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</si>
  <si>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</si>
  <si>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</si>
  <si>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</si>
  <si>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</si>
  <si>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</si>
  <si>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</si>
  <si>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</si>
  <si>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</si>
  <si>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</si>
  <si>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</si>
  <si>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</si>
  <si>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</si>
  <si>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</si>
  <si>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</si>
  <si>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</si>
  <si>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</si>
  <si>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</si>
  <si>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</si>
  <si>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</si>
  <si>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</si>
  <si>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</si>
  <si>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</si>
  <si>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</si>
  <si>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</si>
  <si>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</si>
  <si>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</si>
  <si>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</si>
  <si>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</si>
  <si>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</si>
  <si>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</si>
  <si>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</si>
  <si>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</si>
  <si>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</si>
  <si>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</si>
  <si>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</si>
  <si>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</si>
  <si>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</si>
  <si>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</si>
  <si>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</si>
  <si>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</si>
  <si>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</si>
  <si>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</si>
  <si>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</si>
  <si>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</si>
  <si>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</si>
  <si>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</si>
  <si>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</si>
  <si>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</si>
  <si>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</si>
  <si>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</si>
  <si>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</si>
  <si>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</si>
  <si>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</si>
  <si>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</si>
  <si>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</si>
  <si>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</si>
  <si>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</si>
  <si>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</si>
  <si>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</si>
  <si>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</si>
  <si>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</si>
  <si>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</si>
  <si>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</si>
  <si>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</si>
  <si>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</si>
  <si>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</si>
  <si>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</si>
  <si>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</si>
  <si>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</si>
  <si>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</si>
  <si>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</si>
  <si>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</si>
  <si>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</si>
  <si>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</si>
  <si>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</si>
  <si>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</si>
  <si>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</si>
  <si>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</si>
  <si>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</si>
  <si>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</si>
  <si>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</si>
  <si>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</si>
  <si>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</si>
  <si>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</si>
  <si>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</si>
  <si>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</si>
  <si>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</si>
  <si>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</si>
  <si>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>Профінансовано на 20.05.2016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</si>
</sst>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192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60" zoomScaleNormal="60" zoomScalePageLayoutView="0" workbookViewId="0" topLeftCell="A1">
      <selection activeCell="R50" sqref="R50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105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SUM(M8:M20)</f>
        <v>11261275</v>
      </c>
      <c r="N7" s="94"/>
      <c r="O7" s="96">
        <f>SUM(O8:O20)</f>
        <v>11261275</v>
      </c>
      <c r="P7" s="96">
        <f>SUM(P8:P20)</f>
        <v>11261275</v>
      </c>
      <c r="Q7" s="95"/>
      <c r="R7" s="96">
        <f>SUM(R8:R20)</f>
        <v>55179.56</v>
      </c>
      <c r="S7" s="96">
        <f>SUM(S8:S20)</f>
        <v>9.500622345901238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0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9546633</v>
      </c>
      <c r="N9" s="48"/>
      <c r="O9" s="93">
        <f>9694000-60000-87367</f>
        <v>9546633</v>
      </c>
      <c r="P9" s="93">
        <f>9694000-60000-87367</f>
        <v>9546633</v>
      </c>
      <c r="Q9" s="95"/>
      <c r="R9" s="89">
        <v>40080</v>
      </c>
      <c r="S9" s="90">
        <f aca="true" t="shared" si="1" ref="S9:S63">R9/M9*100</f>
        <v>0.4198338827940699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6.25" customHeight="1">
      <c r="A11" s="92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3">
        <v>200000</v>
      </c>
      <c r="P11" s="93">
        <v>200000</v>
      </c>
      <c r="Q11" s="95"/>
      <c r="R11" s="89">
        <v>0</v>
      </c>
      <c r="S11" s="90">
        <f t="shared" si="1"/>
        <v>0</v>
      </c>
    </row>
    <row r="12" spans="1:19" ht="36.75" customHeight="1">
      <c r="A12" s="92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3">
        <v>105000</v>
      </c>
      <c r="P12" s="93">
        <v>105000</v>
      </c>
      <c r="Q12" s="95"/>
      <c r="R12" s="89">
        <v>0</v>
      </c>
      <c r="S12" s="90">
        <f t="shared" si="1"/>
        <v>0</v>
      </c>
    </row>
    <row r="13" spans="1:19" ht="34.5" customHeight="1">
      <c r="A13" s="92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3">
        <v>105000</v>
      </c>
      <c r="P13" s="93">
        <v>105000</v>
      </c>
      <c r="Q13" s="95"/>
      <c r="R13" s="89">
        <v>0</v>
      </c>
      <c r="S13" s="90">
        <f t="shared" si="1"/>
        <v>0</v>
      </c>
    </row>
    <row r="14" spans="1:19" ht="33.75" customHeight="1">
      <c r="A14" s="92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3">
        <v>200000</v>
      </c>
      <c r="P14" s="93">
        <v>200000</v>
      </c>
      <c r="Q14" s="95"/>
      <c r="R14" s="89">
        <v>3090</v>
      </c>
      <c r="S14" s="90">
        <f t="shared" si="1"/>
        <v>1.545</v>
      </c>
    </row>
    <row r="15" spans="1:19" ht="34.5" customHeight="1">
      <c r="A15" s="92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3">
        <v>159367</v>
      </c>
      <c r="P15" s="93">
        <v>159367</v>
      </c>
      <c r="Q15" s="95"/>
      <c r="R15" s="89">
        <v>12009.56</v>
      </c>
      <c r="S15" s="90">
        <f t="shared" si="1"/>
        <v>7.535788463107168</v>
      </c>
    </row>
    <row r="16" spans="1:19" ht="34.5" customHeight="1">
      <c r="A16" s="92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3">
        <v>60000</v>
      </c>
      <c r="P16" s="93">
        <v>60000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3">
        <v>390275</v>
      </c>
      <c r="P17" s="93">
        <v>390275</v>
      </c>
      <c r="Q17" s="95"/>
      <c r="R17" s="89">
        <v>0</v>
      </c>
      <c r="S17" s="90">
        <f t="shared" si="1"/>
        <v>0</v>
      </c>
    </row>
    <row r="18" spans="1:19" ht="39" customHeight="1">
      <c r="A18" s="92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3">
        <v>30000</v>
      </c>
      <c r="P18" s="93">
        <v>30000</v>
      </c>
      <c r="Q18" s="95"/>
      <c r="R18" s="89">
        <v>0</v>
      </c>
      <c r="S18" s="90">
        <f t="shared" si="1"/>
        <v>0</v>
      </c>
    </row>
    <row r="19" spans="1:19" ht="39" customHeight="1">
      <c r="A19" s="92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3">
        <v>105000</v>
      </c>
      <c r="P19" s="93">
        <v>105000</v>
      </c>
      <c r="Q19" s="95"/>
      <c r="R19" s="89">
        <v>0</v>
      </c>
      <c r="S19" s="90">
        <f t="shared" si="1"/>
        <v>0</v>
      </c>
    </row>
    <row r="20" spans="1:19" ht="39" customHeight="1">
      <c r="A20" s="92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105000</v>
      </c>
      <c r="N20" s="48"/>
      <c r="O20" s="93">
        <v>105000</v>
      </c>
      <c r="P20" s="93">
        <v>105000</v>
      </c>
      <c r="Q20" s="95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10000000</v>
      </c>
      <c r="N21" s="47"/>
      <c r="O21" s="69">
        <f>M21</f>
        <v>10000000</v>
      </c>
      <c r="P21" s="69">
        <f>O21</f>
        <v>10000000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v>10000000</v>
      </c>
      <c r="N22" s="48"/>
      <c r="O22" s="66">
        <f>M22</f>
        <v>10000000</v>
      </c>
      <c r="P22" s="66">
        <f>O22</f>
        <v>10000000</v>
      </c>
      <c r="Q22" s="66">
        <f>P22</f>
        <v>10000000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79497807.68</v>
      </c>
      <c r="N25" s="47">
        <f>N26+N30+N36+N40+N44+N49+N55+N46+N52+N56+N47+N57+N48+N58+N59</f>
        <v>79497807.68</v>
      </c>
      <c r="O25" s="73">
        <f>O59</f>
        <v>0</v>
      </c>
      <c r="P25" s="73">
        <f>P59</f>
        <v>0</v>
      </c>
      <c r="R25" s="47">
        <f>R26+R30+R36+R40+R44+R49+R55+R46+R52+R56+R47+R57+R59+R58</f>
        <v>34319886.16</v>
      </c>
      <c r="S25" s="82">
        <f t="shared" si="1"/>
        <v>43.17085862058831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3536168.02</v>
      </c>
      <c r="S26" s="83">
        <f t="shared" si="1"/>
        <v>44.444321803830874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377576+371325+333575+309994.8+343665.2</f>
        <v>1736136</v>
      </c>
      <c r="S27" s="87">
        <f t="shared" si="1"/>
        <v>44.342349245268565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368514.26+320005.16+308997.12+245452.4+488986.08</f>
        <v>1731955.02</v>
      </c>
      <c r="S28" s="87">
        <f t="shared" si="1"/>
        <v>46.800740940903076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f>31760+32267.33+557+3492.67</f>
        <v>68077</v>
      </c>
      <c r="S29" s="88">
        <f t="shared" si="1"/>
        <v>19.999118683901294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2142495.81</v>
      </c>
      <c r="S30" s="83">
        <f t="shared" si="1"/>
        <v>39.172123837175285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f>217430.51+24131.1+75354.44</f>
        <v>316916.05000000005</v>
      </c>
      <c r="S31" s="87">
        <f t="shared" si="1"/>
        <v>17.61270951894007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/>
      <c r="R32" s="50">
        <f>30000+97950</f>
        <v>127950</v>
      </c>
      <c r="S32" s="87">
        <f t="shared" si="1"/>
        <v>89.47552447552447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95028.5+188463.6+68400+157936.81+158389.75+145896+29600+29783+198012+97921.6+193183.5+70992+147900+44992.5+21677.5+14703</f>
        <v>1662879.76</v>
      </c>
      <c r="S33" s="88">
        <f t="shared" si="1"/>
        <v>54.879071179638814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v>34750</v>
      </c>
      <c r="S34" s="87">
        <f t="shared" si="1"/>
        <v>8.138173302107727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268000</v>
      </c>
      <c r="N37" s="49">
        <v>268000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170000</v>
      </c>
      <c r="N38" s="49">
        <v>170000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421780.76</v>
      </c>
      <c r="S40" s="83">
        <f t="shared" si="1"/>
        <v>19.867204898728215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197840.3+18507.64+57600+73630.54+35971.53+30920</f>
        <v>414470.01</v>
      </c>
      <c r="S41" s="88">
        <f t="shared" si="1"/>
        <v>20.885362055933484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f>5874.96</f>
        <v>5874.96</v>
      </c>
      <c r="S42" s="87">
        <f t="shared" si="1"/>
        <v>4.986597631880491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f>848.74+587.05</f>
        <v>1435.79</v>
      </c>
      <c r="S43" s="87">
        <f t="shared" si="1"/>
        <v>6.941213439690596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6438.31</v>
      </c>
      <c r="S44" s="83">
        <f t="shared" si="1"/>
        <v>4.734434402782578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v>6438.31</v>
      </c>
      <c r="S45" s="88">
        <f t="shared" si="1"/>
        <v>4.734434402782578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395040.22+212576.7+295465.16+636768.36+460772.48+515858.1+296210.88+365426.04+149458.82+443155.79+594401.56+144057+0.04+311313.66</f>
        <v>4820504.81</v>
      </c>
      <c r="S47" s="83">
        <f t="shared" si="1"/>
        <v>31.01498993083481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15076149.129999999</v>
      </c>
      <c r="S49" s="83">
        <f t="shared" si="1"/>
        <v>60.178702674005976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1341065+264830+1439254.25+119395.75+507870+59340+35936.5</f>
        <v>3767691.5</v>
      </c>
      <c r="S50" s="88">
        <f t="shared" si="1"/>
        <v>52.096783783410075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325000</v>
      </c>
      <c r="N52" s="54">
        <f>N54+N53</f>
        <v>325000</v>
      </c>
      <c r="O52" s="56"/>
      <c r="P52" s="56"/>
      <c r="R52" s="54">
        <f>R54+R53</f>
        <v>6469.49</v>
      </c>
      <c r="S52" s="83">
        <f t="shared" si="1"/>
        <v>1.9906123076923077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225000</v>
      </c>
      <c r="N53" s="53">
        <v>225000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f>385.27+6084.22</f>
        <v>6469.49</v>
      </c>
      <c r="S54" s="83">
        <f t="shared" si="1"/>
        <v>6.46949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57313.38+61144.73+58977.29+61169.9</f>
        <v>238605.3</v>
      </c>
      <c r="S55" s="83">
        <f t="shared" si="1"/>
        <v>29.050090447748623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550000</v>
      </c>
      <c r="N58" s="48">
        <v>550000</v>
      </c>
      <c r="O58" s="56"/>
      <c r="P58" s="61"/>
      <c r="R58" s="53">
        <v>170381.14</v>
      </c>
      <c r="S58" s="87">
        <f t="shared" si="1"/>
        <v>30.978389090909094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48">
        <f>R60+R61+R62</f>
        <v>1253529.8</v>
      </c>
      <c r="S59" s="91">
        <f t="shared" si="1"/>
        <v>12.535298000000001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1500000</v>
      </c>
      <c r="N60" s="85">
        <v>1500000</v>
      </c>
      <c r="O60" s="67"/>
      <c r="P60" s="68"/>
      <c r="R60" s="53">
        <f>185695.2+283914.6</f>
        <v>469609.8</v>
      </c>
      <c r="S60" s="87">
        <f t="shared" si="1"/>
        <v>31.30732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5000000</v>
      </c>
      <c r="N61" s="85">
        <v>5000000</v>
      </c>
      <c r="O61" s="67"/>
      <c r="P61" s="68"/>
      <c r="R61" s="53">
        <f>309091.2+295428.55+104848.25</f>
        <v>709368</v>
      </c>
      <c r="S61" s="87">
        <f t="shared" si="1"/>
        <v>14.187359999999998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v>74552</v>
      </c>
      <c r="S62" s="87">
        <f t="shared" si="1"/>
        <v>2.130057142857143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100787482.68</v>
      </c>
      <c r="N63" s="60">
        <f>N7+N21+N23+N25</f>
        <v>79526207.68</v>
      </c>
      <c r="O63" s="60">
        <f>O7+O21+O23+O25</f>
        <v>21261275</v>
      </c>
      <c r="P63" s="60">
        <f>P7+P21+P23+P25</f>
        <v>21261275</v>
      </c>
      <c r="R63" s="80">
        <f>R21+R23+R25</f>
        <v>34319886.16</v>
      </c>
      <c r="S63" s="82">
        <f t="shared" si="1"/>
        <v>34.05173464741206</v>
      </c>
    </row>
    <row r="64" spans="2:15" ht="12.75" hidden="1">
      <c r="B64">
        <v>2240</v>
      </c>
      <c r="M64" s="41">
        <f>M24+M27+M30+M37+M46+M47+M49+M56</f>
        <v>55439052.8</v>
      </c>
      <c r="O64" s="56"/>
    </row>
    <row r="65" spans="2:15" ht="12.75" hidden="1">
      <c r="B65">
        <v>2272</v>
      </c>
      <c r="M65" s="41">
        <f>M38+M42+M53</f>
        <v>512815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63243400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2016-05-05T10:28:11Z</cp:lastPrinted>
  <dcterms:created xsi:type="dcterms:W3CDTF">2014-01-17T10:52:16Z</dcterms:created>
  <dcterms:modified xsi:type="dcterms:W3CDTF">2016-05-20T09:45:28Z</dcterms:modified>
  <cp:category/>
  <cp:version/>
  <cp:contentType/>
  <cp:contentStatus/>
</cp:coreProperties>
</file>